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4370" activeTab="1"/>
  </bookViews>
  <sheets>
    <sheet name="List1" sheetId="1" r:id="rId1"/>
    <sheet name="List2" sheetId="2" r:id="rId2"/>
    <sheet name="List3" sheetId="3" r:id="rId3"/>
    <sheet name="List4" sheetId="4" r:id="rId4"/>
    <sheet name="List5" sheetId="5" r:id="rId5"/>
    <sheet name="List6" sheetId="6" r:id="rId6"/>
    <sheet name="List8" sheetId="8" r:id="rId7"/>
    <sheet name="List11" sheetId="11" r:id="rId8"/>
    <sheet name="List12" sheetId="12" r:id="rId9"/>
  </sheets>
  <calcPr calcId="125725"/>
</workbook>
</file>

<file path=xl/calcChain.xml><?xml version="1.0" encoding="utf-8"?>
<calcChain xmlns="http://schemas.openxmlformats.org/spreadsheetml/2006/main">
  <c r="C10" i="8"/>
  <c r="C11"/>
  <c r="C12"/>
  <c r="C13"/>
  <c r="C9"/>
  <c r="B10"/>
  <c r="B11"/>
  <c r="B12"/>
  <c r="B13"/>
  <c r="B9"/>
  <c r="D6" i="12"/>
  <c r="D10" s="1"/>
  <c r="C6"/>
  <c r="C10" s="1"/>
  <c r="B6"/>
  <c r="B10" s="1"/>
  <c r="C10" i="11"/>
  <c r="D10"/>
  <c r="B10"/>
  <c r="B6"/>
  <c r="D6"/>
  <c r="C6"/>
  <c r="E29" i="6"/>
  <c r="D25" i="8"/>
  <c r="D29" s="1"/>
  <c r="C25"/>
  <c r="C29" s="1"/>
  <c r="B25"/>
  <c r="B29" s="1"/>
  <c r="C6"/>
  <c r="B6"/>
  <c r="B9" i="6"/>
  <c r="B15"/>
  <c r="F29"/>
  <c r="E6"/>
  <c r="E10" s="1"/>
  <c r="E25"/>
  <c r="F25"/>
  <c r="G25"/>
  <c r="G29"/>
  <c r="F6"/>
  <c r="F12" s="1"/>
  <c r="D11" i="5"/>
  <c r="C11"/>
  <c r="B11"/>
  <c r="B12" s="1"/>
  <c r="B9"/>
  <c r="B10" s="1"/>
  <c r="D8"/>
  <c r="D9" s="1"/>
  <c r="D10" s="1"/>
  <c r="C8"/>
  <c r="C9" s="1"/>
  <c r="C10" s="1"/>
  <c r="D11" i="4"/>
  <c r="C11"/>
  <c r="B11"/>
  <c r="B9"/>
  <c r="B10" s="1"/>
  <c r="D8"/>
  <c r="D9" s="1"/>
  <c r="D10" s="1"/>
  <c r="C8"/>
  <c r="C9" s="1"/>
  <c r="C10" s="1"/>
  <c r="B9" i="3"/>
  <c r="B11"/>
  <c r="B12" s="1"/>
  <c r="C11"/>
  <c r="C12" s="1"/>
  <c r="D11"/>
  <c r="D12" s="1"/>
  <c r="E27" i="2"/>
  <c r="D27"/>
  <c r="C27"/>
  <c r="B27"/>
  <c r="E25"/>
  <c r="B25"/>
  <c r="E24"/>
  <c r="C24"/>
  <c r="C25" s="1"/>
  <c r="B24"/>
  <c r="E23"/>
  <c r="D23"/>
  <c r="D24" s="1"/>
  <c r="D25" s="1"/>
  <c r="C23"/>
  <c r="B23"/>
  <c r="D14"/>
  <c r="C14"/>
  <c r="B14"/>
  <c r="D8"/>
  <c r="D9" s="1"/>
  <c r="D10" s="1"/>
  <c r="D11" s="1"/>
  <c r="D12" s="1"/>
  <c r="C8"/>
  <c r="C9" s="1"/>
  <c r="C10" s="1"/>
  <c r="C11" s="1"/>
  <c r="C12" s="1"/>
  <c r="B8"/>
  <c r="B9" s="1"/>
  <c r="B10" s="1"/>
  <c r="B11" s="1"/>
  <c r="B12" s="1"/>
  <c r="C27" i="1"/>
  <c r="D27"/>
  <c r="E27"/>
  <c r="B27"/>
  <c r="C14"/>
  <c r="D14"/>
  <c r="B14"/>
  <c r="B10" i="3"/>
  <c r="D8"/>
  <c r="D9" s="1"/>
  <c r="D10" s="1"/>
  <c r="C8"/>
  <c r="C9" s="1"/>
  <c r="C10" s="1"/>
  <c r="D24" i="1"/>
  <c r="D25" s="1"/>
  <c r="C23"/>
  <c r="C24" s="1"/>
  <c r="C25" s="1"/>
  <c r="D23"/>
  <c r="E23"/>
  <c r="E24" s="1"/>
  <c r="E25" s="1"/>
  <c r="B23"/>
  <c r="B24" s="1"/>
  <c r="B25" s="1"/>
  <c r="C8"/>
  <c r="C9" s="1"/>
  <c r="C10" s="1"/>
  <c r="C11" s="1"/>
  <c r="C12" s="1"/>
  <c r="D8"/>
  <c r="D9" s="1"/>
  <c r="D10" s="1"/>
  <c r="D11" s="1"/>
  <c r="D12" s="1"/>
  <c r="B8"/>
  <c r="B9" s="1"/>
  <c r="B10" s="1"/>
  <c r="B11" s="1"/>
  <c r="B12" s="1"/>
  <c r="B31" i="8" l="1"/>
  <c r="B11" i="6"/>
  <c r="B12" s="1"/>
  <c r="B13" s="1"/>
  <c r="E11"/>
  <c r="E12"/>
  <c r="E9"/>
  <c r="E13"/>
  <c r="E31"/>
  <c r="F9"/>
  <c r="F13"/>
  <c r="F10"/>
  <c r="F11"/>
  <c r="C12" i="5"/>
  <c r="D12"/>
</calcChain>
</file>

<file path=xl/comments1.xml><?xml version="1.0" encoding="utf-8"?>
<comments xmlns="http://schemas.openxmlformats.org/spreadsheetml/2006/main">
  <authors>
    <author>Mirka</author>
  </authors>
  <commentList>
    <comment ref="D14" authorId="0">
      <text>
        <r>
          <rPr>
            <b/>
            <sz val="9"/>
            <color indexed="81"/>
            <rFont val="Tahoma"/>
            <family val="2"/>
            <charset val="238"/>
          </rPr>
          <t>výpočet pomocí Finanční funkce PLATBA - jde o záporné číslo, protože se jedná o splátku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<sst xmlns="http://schemas.openxmlformats.org/spreadsheetml/2006/main" count="172" uniqueCount="44">
  <si>
    <t>Banka 1</t>
  </si>
  <si>
    <t>Banka 2</t>
  </si>
  <si>
    <t>Banka 3</t>
  </si>
  <si>
    <t>výše hypotečního úvěru</t>
  </si>
  <si>
    <t>počet měsíců splácení úvěru</t>
  </si>
  <si>
    <t>celkem zaplatíme</t>
  </si>
  <si>
    <t>navíc zaplatíme</t>
  </si>
  <si>
    <t>měsíční splátka</t>
  </si>
  <si>
    <t>ročně zaplatíme navíc</t>
  </si>
  <si>
    <t>měsíčně zaplatíme navíc</t>
  </si>
  <si>
    <t>Hypoteční úvěr - Příklad 1</t>
  </si>
  <si>
    <t>úroková sazba</t>
  </si>
  <si>
    <t>Výpočet pomocí funkce PLATBA</t>
  </si>
  <si>
    <t>doba splatnosti úvěru (počet let)</t>
  </si>
  <si>
    <t>Rozšíření příkladu 1</t>
  </si>
  <si>
    <t>délka fixace úrokové sazby 3 roky</t>
  </si>
  <si>
    <t>Společnost</t>
  </si>
  <si>
    <t>výše spotřebitelského úvěru</t>
  </si>
  <si>
    <t>RPSN</t>
  </si>
  <si>
    <t>orientační úroková sazba</t>
  </si>
  <si>
    <t>Spotřebitelský úvěr - Příklad 2</t>
  </si>
  <si>
    <t>Skutečná roční úroková míra vypočítaná pomocí funkce ÚROKOVÁ.MÍRA vrátí skutečnou úrokovou sazbu vztaženou k úročenému období anuity.</t>
  </si>
  <si>
    <t>daň státu</t>
  </si>
  <si>
    <t>zisk</t>
  </si>
  <si>
    <t>po roce</t>
  </si>
  <si>
    <t>1 rok</t>
  </si>
  <si>
    <t>vzorec:</t>
  </si>
  <si>
    <t>Kn=K(1+0,85*i*n)</t>
  </si>
  <si>
    <t>úrokovací období</t>
  </si>
  <si>
    <t>částka na konci m- tého úrokovacího období při složeném úročení</t>
  </si>
  <si>
    <t>Výsledná částka po uvedených letech:</t>
  </si>
  <si>
    <t>Jednoduché a složené úročení</t>
  </si>
  <si>
    <t>Jednoduché úročení</t>
  </si>
  <si>
    <t>Složené úročení</t>
  </si>
  <si>
    <t>Vklad na konci dne splatnosti:</t>
  </si>
  <si>
    <t>maximum:</t>
  </si>
  <si>
    <t>Rozdílná úrokovací období pro složené úročení</t>
  </si>
  <si>
    <t>100% minus Daň z příjmů</t>
  </si>
  <si>
    <t>Daň z příjmů</t>
  </si>
  <si>
    <t>Úrokovací období</t>
  </si>
  <si>
    <t>Roční úroková míra</t>
  </si>
  <si>
    <t>Počáteční kapitál vložený k 31. 12.</t>
  </si>
  <si>
    <t>Počet úrokovacích období za jeden rok</t>
  </si>
  <si>
    <t>Celkový počet úrokovacích období</t>
  </si>
</sst>
</file>

<file path=xl/styles.xml><?xml version="1.0" encoding="utf-8"?>
<styleSheet xmlns="http://schemas.openxmlformats.org/spreadsheetml/2006/main">
  <numFmts count="5">
    <numFmt numFmtId="6" formatCode="#,##0\ &quot;Kč&quot;;[Red]\-#,##0\ &quot;Kč&quot;"/>
    <numFmt numFmtId="8" formatCode="#,##0.00\ &quot;Kč&quot;;[Red]\-#,##0.00\ &quot;Kč&quot;"/>
    <numFmt numFmtId="164" formatCode="#,##0\ &quot;Kč&quot;"/>
    <numFmt numFmtId="165" formatCode="#,##0.00\ &quot;Kč&quot;"/>
    <numFmt numFmtId="166" formatCode="#,##0.00000\ &quot;Kč&quot;"/>
  </numFmts>
  <fonts count="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</cellStyleXfs>
  <cellXfs count="38">
    <xf numFmtId="0" fontId="0" fillId="0" borderId="0" xfId="0"/>
    <xf numFmtId="0" fontId="0" fillId="0" borderId="1" xfId="0" applyBorder="1"/>
    <xf numFmtId="164" fontId="0" fillId="0" borderId="1" xfId="0" applyNumberFormat="1" applyBorder="1"/>
    <xf numFmtId="10" fontId="0" fillId="0" borderId="1" xfId="0" applyNumberFormat="1" applyBorder="1"/>
    <xf numFmtId="8" fontId="0" fillId="0" borderId="0" xfId="0" applyNumberFormat="1"/>
    <xf numFmtId="0" fontId="1" fillId="2" borderId="1" xfId="1" applyBorder="1"/>
    <xf numFmtId="164" fontId="2" fillId="5" borderId="1" xfId="4" applyNumberFormat="1" applyBorder="1"/>
    <xf numFmtId="164" fontId="2" fillId="4" borderId="1" xfId="3" applyNumberFormat="1" applyBorder="1"/>
    <xf numFmtId="164" fontId="0" fillId="0" borderId="1" xfId="0" applyNumberFormat="1" applyBorder="1" applyAlignment="1">
      <alignment vertical="center"/>
    </xf>
    <xf numFmtId="164" fontId="0" fillId="0" borderId="0" xfId="0" applyNumberFormat="1" applyBorder="1"/>
    <xf numFmtId="0" fontId="0" fillId="0" borderId="0" xfId="0" applyBorder="1"/>
    <xf numFmtId="10" fontId="0" fillId="0" borderId="0" xfId="0" applyNumberFormat="1" applyBorder="1"/>
    <xf numFmtId="164" fontId="0" fillId="0" borderId="0" xfId="0" applyNumberFormat="1" applyBorder="1" applyAlignment="1">
      <alignment vertical="center"/>
    </xf>
    <xf numFmtId="0" fontId="0" fillId="2" borderId="1" xfId="1" applyFont="1" applyBorder="1"/>
    <xf numFmtId="165" fontId="0" fillId="0" borderId="0" xfId="0" applyNumberFormat="1"/>
    <xf numFmtId="10" fontId="0" fillId="0" borderId="0" xfId="0" applyNumberFormat="1"/>
    <xf numFmtId="6" fontId="0" fillId="0" borderId="0" xfId="0" applyNumberFormat="1"/>
    <xf numFmtId="10" fontId="0" fillId="0" borderId="0" xfId="0" applyNumberFormat="1" applyBorder="1" applyAlignment="1">
      <alignment vertical="center"/>
    </xf>
    <xf numFmtId="165" fontId="0" fillId="0" borderId="0" xfId="0" applyNumberFormat="1" applyBorder="1"/>
    <xf numFmtId="164" fontId="0" fillId="0" borderId="0" xfId="0" applyNumberFormat="1"/>
    <xf numFmtId="0" fontId="0" fillId="0" borderId="0" xfId="0" applyBorder="1" applyAlignment="1">
      <alignment wrapText="1"/>
    </xf>
    <xf numFmtId="164" fontId="0" fillId="0" borderId="0" xfId="0" applyNumberFormat="1" applyFill="1" applyBorder="1"/>
    <xf numFmtId="0" fontId="0" fillId="0" borderId="1" xfId="0" applyBorder="1" applyAlignment="1">
      <alignment wrapText="1"/>
    </xf>
    <xf numFmtId="8" fontId="0" fillId="0" borderId="1" xfId="0" applyNumberFormat="1" applyBorder="1" applyAlignment="1">
      <alignment vertical="center"/>
    </xf>
    <xf numFmtId="166" fontId="0" fillId="0" borderId="0" xfId="0" applyNumberFormat="1" applyBorder="1"/>
    <xf numFmtId="0" fontId="0" fillId="0" borderId="0" xfId="0" applyFill="1" applyBorder="1"/>
    <xf numFmtId="0" fontId="0" fillId="3" borderId="1" xfId="2" applyFont="1" applyBorder="1" applyAlignment="1">
      <alignment horizontal="center"/>
    </xf>
    <xf numFmtId="14" fontId="0" fillId="0" borderId="0" xfId="0" applyNumberFormat="1"/>
    <xf numFmtId="165" fontId="0" fillId="0" borderId="1" xfId="0" applyNumberFormat="1" applyBorder="1"/>
    <xf numFmtId="0" fontId="0" fillId="3" borderId="1" xfId="2" applyFont="1" applyBorder="1" applyAlignment="1">
      <alignment horizontal="center"/>
    </xf>
    <xf numFmtId="165" fontId="2" fillId="5" borderId="1" xfId="4" applyNumberFormat="1" applyBorder="1"/>
    <xf numFmtId="0" fontId="1" fillId="3" borderId="1" xfId="2" applyBorder="1" applyAlignment="1">
      <alignment horizontal="center"/>
    </xf>
    <xf numFmtId="0" fontId="0" fillId="0" borderId="1" xfId="0" applyBorder="1" applyAlignment="1">
      <alignment horizontal="left"/>
    </xf>
    <xf numFmtId="0" fontId="0" fillId="3" borderId="1" xfId="2" applyFont="1" applyBorder="1" applyAlignment="1">
      <alignment horizontal="center"/>
    </xf>
    <xf numFmtId="0" fontId="0" fillId="2" borderId="1" xfId="1" applyFont="1" applyBorder="1" applyAlignment="1">
      <alignment horizontal="center"/>
    </xf>
    <xf numFmtId="0" fontId="0" fillId="3" borderId="2" xfId="2" applyFont="1" applyBorder="1" applyAlignment="1">
      <alignment horizontal="center"/>
    </xf>
    <xf numFmtId="0" fontId="1" fillId="3" borderId="3" xfId="2" applyBorder="1" applyAlignment="1">
      <alignment horizontal="center"/>
    </xf>
    <xf numFmtId="0" fontId="1" fillId="3" borderId="4" xfId="2" applyBorder="1" applyAlignment="1">
      <alignment horizontal="center"/>
    </xf>
  </cellXfs>
  <cellStyles count="5">
    <cellStyle name="40 % – Zvýraznění2" xfId="1" builtinId="35"/>
    <cellStyle name="40 % – Zvýraznění3" xfId="2" builtinId="39"/>
    <cellStyle name="normální" xfId="0" builtinId="0"/>
    <cellStyle name="Zvýraznění 5" xfId="3" builtinId="45"/>
    <cellStyle name="Zvýraznění 6" xfId="4" builtinId="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B9" sqref="B9:D9"/>
    </sheetView>
  </sheetViews>
  <sheetFormatPr defaultRowHeight="15"/>
  <cols>
    <col min="1" max="1" width="30.5703125" customWidth="1"/>
    <col min="2" max="2" width="24.28515625" customWidth="1"/>
    <col min="3" max="5" width="12.7109375" customWidth="1"/>
    <col min="9" max="9" width="35" customWidth="1"/>
  </cols>
  <sheetData>
    <row r="1" spans="1:9">
      <c r="A1" s="31" t="s">
        <v>10</v>
      </c>
      <c r="B1" s="31"/>
      <c r="C1" s="31"/>
      <c r="D1" s="31"/>
    </row>
    <row r="2" spans="1:9">
      <c r="A2" s="32" t="s">
        <v>15</v>
      </c>
      <c r="B2" s="32"/>
      <c r="C2" s="32"/>
      <c r="D2" s="32"/>
    </row>
    <row r="3" spans="1:9">
      <c r="A3" s="1"/>
      <c r="B3" s="5" t="s">
        <v>0</v>
      </c>
      <c r="C3" s="5" t="s">
        <v>1</v>
      </c>
      <c r="D3" s="5" t="s">
        <v>2</v>
      </c>
    </row>
    <row r="4" spans="1:9">
      <c r="A4" s="2" t="s">
        <v>3</v>
      </c>
      <c r="B4" s="2">
        <v>1500000</v>
      </c>
      <c r="C4" s="2">
        <v>1500000</v>
      </c>
      <c r="D4" s="2">
        <v>1500000</v>
      </c>
    </row>
    <row r="5" spans="1:9">
      <c r="A5" s="1" t="s">
        <v>13</v>
      </c>
      <c r="B5" s="1">
        <v>25</v>
      </c>
      <c r="C5" s="1">
        <v>25</v>
      </c>
      <c r="D5" s="1">
        <v>25</v>
      </c>
    </row>
    <row r="6" spans="1:9">
      <c r="A6" s="1" t="s">
        <v>11</v>
      </c>
      <c r="B6" s="3">
        <v>5.2900000000000003E-2</v>
      </c>
      <c r="C6" s="3">
        <v>3.7499999999999999E-2</v>
      </c>
      <c r="D6" s="3">
        <v>4.3900000000000002E-2</v>
      </c>
    </row>
    <row r="7" spans="1:9">
      <c r="A7" s="1" t="s">
        <v>7</v>
      </c>
      <c r="B7" s="2">
        <v>9024</v>
      </c>
      <c r="C7" s="2">
        <v>7712</v>
      </c>
      <c r="D7" s="2">
        <v>8244</v>
      </c>
    </row>
    <row r="8" spans="1:9">
      <c r="A8" s="1" t="s">
        <v>4</v>
      </c>
      <c r="B8" s="1">
        <f>B5*12</f>
        <v>300</v>
      </c>
      <c r="C8" s="1">
        <f t="shared" ref="C8:D8" si="0">C5*12</f>
        <v>300</v>
      </c>
      <c r="D8" s="1">
        <f t="shared" si="0"/>
        <v>300</v>
      </c>
      <c r="I8" s="14"/>
    </row>
    <row r="9" spans="1:9">
      <c r="A9" s="1" t="s">
        <v>5</v>
      </c>
      <c r="B9" s="6">
        <f>B7*B8</f>
        <v>2707200</v>
      </c>
      <c r="C9" s="6">
        <f t="shared" ref="C9:D9" si="1">C7*C8</f>
        <v>2313600</v>
      </c>
      <c r="D9" s="6">
        <f t="shared" si="1"/>
        <v>2473200</v>
      </c>
      <c r="I9" s="15"/>
    </row>
    <row r="10" spans="1:9">
      <c r="A10" s="1" t="s">
        <v>6</v>
      </c>
      <c r="B10" s="7">
        <f>B9-B4</f>
        <v>1207200</v>
      </c>
      <c r="C10" s="7">
        <f>C9-C4</f>
        <v>813600</v>
      </c>
      <c r="D10" s="7">
        <f>D9-D4</f>
        <v>973200</v>
      </c>
      <c r="I10" s="14"/>
    </row>
    <row r="11" spans="1:9">
      <c r="A11" s="1" t="s">
        <v>8</v>
      </c>
      <c r="B11" s="2">
        <f>B10/25</f>
        <v>48288</v>
      </c>
      <c r="C11" s="2">
        <f t="shared" ref="C11:D11" si="2">C10/25</f>
        <v>32544</v>
      </c>
      <c r="D11" s="2">
        <f t="shared" si="2"/>
        <v>38928</v>
      </c>
    </row>
    <row r="12" spans="1:9">
      <c r="A12" s="1" t="s">
        <v>9</v>
      </c>
      <c r="B12" s="2">
        <f>B11/12</f>
        <v>4024</v>
      </c>
      <c r="C12" s="2">
        <f t="shared" ref="C12:D12" si="3">C11/12</f>
        <v>2712</v>
      </c>
      <c r="D12" s="2">
        <f t="shared" si="3"/>
        <v>3244</v>
      </c>
      <c r="I12" s="4"/>
    </row>
    <row r="14" spans="1:9">
      <c r="A14" t="s">
        <v>12</v>
      </c>
      <c r="B14" s="16">
        <f>ROUND(PMT(B6/12,B5*12,B4,0,0),0)</f>
        <v>-9024</v>
      </c>
      <c r="C14" s="16">
        <f t="shared" ref="C14:D14" si="4">ROUND(PMT(C6/12,C5*12,C4,0,0),0)</f>
        <v>-7712</v>
      </c>
      <c r="D14" s="16">
        <f t="shared" si="4"/>
        <v>-8244</v>
      </c>
    </row>
    <row r="16" spans="1:9">
      <c r="A16" s="33" t="s">
        <v>14</v>
      </c>
      <c r="B16" s="33"/>
      <c r="C16" s="33"/>
      <c r="D16" s="33"/>
      <c r="E16" s="33"/>
    </row>
    <row r="17" spans="1:5">
      <c r="A17" s="32" t="s">
        <v>15</v>
      </c>
      <c r="B17" s="32"/>
      <c r="C17" s="32"/>
      <c r="D17" s="32"/>
      <c r="E17" s="32"/>
    </row>
    <row r="18" spans="1:5">
      <c r="A18" s="34" t="s">
        <v>1</v>
      </c>
      <c r="B18" s="34"/>
      <c r="C18" s="34"/>
      <c r="D18" s="34"/>
      <c r="E18" s="34"/>
    </row>
    <row r="19" spans="1:5">
      <c r="A19" s="2" t="s">
        <v>3</v>
      </c>
      <c r="B19" s="2">
        <v>1500000</v>
      </c>
      <c r="C19" s="2">
        <v>1500000</v>
      </c>
      <c r="D19" s="2">
        <v>1500000</v>
      </c>
      <c r="E19" s="2">
        <v>1500000</v>
      </c>
    </row>
    <row r="20" spans="1:5">
      <c r="A20" s="1" t="s">
        <v>13</v>
      </c>
      <c r="B20" s="1">
        <v>5</v>
      </c>
      <c r="C20" s="1">
        <v>10</v>
      </c>
      <c r="D20" s="1">
        <v>15</v>
      </c>
      <c r="E20" s="1">
        <v>20</v>
      </c>
    </row>
    <row r="21" spans="1:5">
      <c r="A21" s="1" t="s">
        <v>11</v>
      </c>
      <c r="B21" s="3">
        <v>4.3900000000000002E-2</v>
      </c>
      <c r="C21" s="3">
        <v>4.3900000000000002E-2</v>
      </c>
      <c r="D21" s="3">
        <v>4.3900000000000002E-2</v>
      </c>
      <c r="E21" s="3">
        <v>4.3900000000000002E-2</v>
      </c>
    </row>
    <row r="22" spans="1:5">
      <c r="A22" s="1" t="s">
        <v>7</v>
      </c>
      <c r="B22" s="8">
        <v>27890</v>
      </c>
      <c r="C22" s="8">
        <v>15466</v>
      </c>
      <c r="D22" s="8">
        <v>11391</v>
      </c>
      <c r="E22" s="8">
        <v>9401</v>
      </c>
    </row>
    <row r="23" spans="1:5">
      <c r="A23" s="1" t="s">
        <v>4</v>
      </c>
      <c r="B23" s="1">
        <f>B20*12</f>
        <v>60</v>
      </c>
      <c r="C23" s="1">
        <f t="shared" ref="C23:E23" si="5">C20*12</f>
        <v>120</v>
      </c>
      <c r="D23" s="1">
        <f t="shared" si="5"/>
        <v>180</v>
      </c>
      <c r="E23" s="1">
        <f t="shared" si="5"/>
        <v>240</v>
      </c>
    </row>
    <row r="24" spans="1:5">
      <c r="A24" s="1" t="s">
        <v>5</v>
      </c>
      <c r="B24" s="6">
        <f>B22*B23</f>
        <v>1673400</v>
      </c>
      <c r="C24" s="6">
        <f t="shared" ref="C24:E24" si="6">C22*C23</f>
        <v>1855920</v>
      </c>
      <c r="D24" s="6">
        <f t="shared" si="6"/>
        <v>2050380</v>
      </c>
      <c r="E24" s="6">
        <f t="shared" si="6"/>
        <v>2256240</v>
      </c>
    </row>
    <row r="25" spans="1:5">
      <c r="A25" s="1" t="s">
        <v>6</v>
      </c>
      <c r="B25" s="7">
        <f>B24-B19</f>
        <v>173400</v>
      </c>
      <c r="C25" s="7">
        <f t="shared" ref="C25:E25" si="7">C24-C19</f>
        <v>355920</v>
      </c>
      <c r="D25" s="7">
        <f t="shared" si="7"/>
        <v>550380</v>
      </c>
      <c r="E25" s="7">
        <f t="shared" si="7"/>
        <v>756240</v>
      </c>
    </row>
    <row r="26" spans="1:5">
      <c r="A26" s="10"/>
      <c r="B26" s="10"/>
      <c r="C26" s="10"/>
      <c r="D26" s="10"/>
      <c r="E26" s="10"/>
    </row>
    <row r="27" spans="1:5">
      <c r="A27" t="s">
        <v>12</v>
      </c>
      <c r="B27" s="16">
        <f>ROUND(PMT(B21/12,B20*12,B19),0)</f>
        <v>-27890</v>
      </c>
      <c r="C27" s="16">
        <f t="shared" ref="C27:E27" si="8">ROUND(PMT(C21/12,C20*12,C19),0)</f>
        <v>-15466</v>
      </c>
      <c r="D27" s="16">
        <f t="shared" si="8"/>
        <v>-11391</v>
      </c>
      <c r="E27" s="16">
        <f t="shared" si="8"/>
        <v>-9401</v>
      </c>
    </row>
    <row r="31" spans="1:5">
      <c r="B31" s="15"/>
    </row>
  </sheetData>
  <mergeCells count="5">
    <mergeCell ref="A1:D1"/>
    <mergeCell ref="A2:D2"/>
    <mergeCell ref="A16:E16"/>
    <mergeCell ref="A17:E17"/>
    <mergeCell ref="A18:E1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7"/>
  <sheetViews>
    <sheetView showFormulas="1" tabSelected="1" workbookViewId="0">
      <selection activeCell="A28" sqref="A28"/>
    </sheetView>
  </sheetViews>
  <sheetFormatPr defaultRowHeight="15"/>
  <cols>
    <col min="1" max="1" width="15.28515625" customWidth="1"/>
    <col min="2" max="2" width="21" customWidth="1"/>
    <col min="3" max="3" width="19.85546875" customWidth="1"/>
    <col min="4" max="4" width="21.28515625" customWidth="1"/>
    <col min="5" max="5" width="19.28515625" customWidth="1"/>
    <col min="9" max="9" width="35" customWidth="1"/>
  </cols>
  <sheetData>
    <row r="1" spans="1:9">
      <c r="A1" s="31" t="s">
        <v>10</v>
      </c>
      <c r="B1" s="31"/>
      <c r="C1" s="31"/>
      <c r="D1" s="31"/>
    </row>
    <row r="2" spans="1:9">
      <c r="A2" s="32" t="s">
        <v>15</v>
      </c>
      <c r="B2" s="32"/>
      <c r="C2" s="32"/>
      <c r="D2" s="32"/>
    </row>
    <row r="3" spans="1:9">
      <c r="A3" s="1"/>
      <c r="B3" s="5" t="s">
        <v>0</v>
      </c>
      <c r="C3" s="5" t="s">
        <v>1</v>
      </c>
      <c r="D3" s="5" t="s">
        <v>2</v>
      </c>
    </row>
    <row r="4" spans="1:9">
      <c r="A4" s="2" t="s">
        <v>3</v>
      </c>
      <c r="B4" s="2">
        <v>1500000</v>
      </c>
      <c r="C4" s="2">
        <v>1500000</v>
      </c>
      <c r="D4" s="2">
        <v>1500000</v>
      </c>
    </row>
    <row r="5" spans="1:9">
      <c r="A5" s="1" t="s">
        <v>13</v>
      </c>
      <c r="B5" s="1">
        <v>25</v>
      </c>
      <c r="C5" s="1">
        <v>25</v>
      </c>
      <c r="D5" s="1">
        <v>25</v>
      </c>
    </row>
    <row r="6" spans="1:9">
      <c r="A6" s="1" t="s">
        <v>11</v>
      </c>
      <c r="B6" s="3">
        <v>5.2900000000000003E-2</v>
      </c>
      <c r="C6" s="3">
        <v>3.7499999999999999E-2</v>
      </c>
      <c r="D6" s="3">
        <v>4.3900000000000002E-2</v>
      </c>
    </row>
    <row r="7" spans="1:9">
      <c r="A7" s="1" t="s">
        <v>7</v>
      </c>
      <c r="B7" s="2">
        <v>9024</v>
      </c>
      <c r="C7" s="2">
        <v>7712</v>
      </c>
      <c r="D7" s="2">
        <v>8244</v>
      </c>
    </row>
    <row r="8" spans="1:9">
      <c r="A8" s="1" t="s">
        <v>4</v>
      </c>
      <c r="B8" s="1">
        <f>B5*12</f>
        <v>300</v>
      </c>
      <c r="C8" s="1">
        <f t="shared" ref="C8:D8" si="0">C5*12</f>
        <v>300</v>
      </c>
      <c r="D8" s="1">
        <f t="shared" si="0"/>
        <v>300</v>
      </c>
      <c r="I8" s="14"/>
    </row>
    <row r="9" spans="1:9">
      <c r="A9" s="1" t="s">
        <v>5</v>
      </c>
      <c r="B9" s="6">
        <f>B7*B8</f>
        <v>2707200</v>
      </c>
      <c r="C9" s="6">
        <f t="shared" ref="C9:D9" si="1">C7*C8</f>
        <v>2313600</v>
      </c>
      <c r="D9" s="6">
        <f t="shared" si="1"/>
        <v>2473200</v>
      </c>
      <c r="I9" s="15"/>
    </row>
    <row r="10" spans="1:9">
      <c r="A10" s="1" t="s">
        <v>6</v>
      </c>
      <c r="B10" s="7">
        <f>B9-B4</f>
        <v>1207200</v>
      </c>
      <c r="C10" s="7">
        <f>C9-C4</f>
        <v>813600</v>
      </c>
      <c r="D10" s="7">
        <f>D9-D4</f>
        <v>973200</v>
      </c>
      <c r="I10" s="14"/>
    </row>
    <row r="11" spans="1:9">
      <c r="A11" s="1" t="s">
        <v>8</v>
      </c>
      <c r="B11" s="2">
        <f>B10/25</f>
        <v>48288</v>
      </c>
      <c r="C11" s="2">
        <f t="shared" ref="C11:D11" si="2">C10/25</f>
        <v>32544</v>
      </c>
      <c r="D11" s="2">
        <f t="shared" si="2"/>
        <v>38928</v>
      </c>
    </row>
    <row r="12" spans="1:9">
      <c r="A12" s="1" t="s">
        <v>9</v>
      </c>
      <c r="B12" s="2">
        <f>B11/12</f>
        <v>4024</v>
      </c>
      <c r="C12" s="2">
        <f t="shared" ref="C12:D12" si="3">C11/12</f>
        <v>2712</v>
      </c>
      <c r="D12" s="2">
        <f t="shared" si="3"/>
        <v>3244</v>
      </c>
      <c r="I12" s="4"/>
    </row>
    <row r="14" spans="1:9">
      <c r="A14" t="s">
        <v>12</v>
      </c>
      <c r="B14" s="16">
        <f>ROUND(PMT(B6/12,B5*12,B4,0,0),0)</f>
        <v>-9024</v>
      </c>
      <c r="C14" s="16">
        <f t="shared" ref="C14:D14" si="4">ROUND(PMT(C6/12,C5*12,C4,0,0),0)</f>
        <v>-7712</v>
      </c>
      <c r="D14" s="16">
        <f t="shared" si="4"/>
        <v>-8244</v>
      </c>
    </row>
    <row r="16" spans="1:9">
      <c r="A16" s="33" t="s">
        <v>14</v>
      </c>
      <c r="B16" s="33"/>
      <c r="C16" s="33"/>
      <c r="D16" s="33"/>
      <c r="E16" s="33"/>
    </row>
    <row r="17" spans="1:5">
      <c r="A17" s="32" t="s">
        <v>15</v>
      </c>
      <c r="B17" s="32"/>
      <c r="C17" s="32"/>
      <c r="D17" s="32"/>
      <c r="E17" s="32"/>
    </row>
    <row r="18" spans="1:5">
      <c r="A18" s="34" t="s">
        <v>1</v>
      </c>
      <c r="B18" s="34"/>
      <c r="C18" s="34"/>
      <c r="D18" s="34"/>
      <c r="E18" s="34"/>
    </row>
    <row r="19" spans="1:5">
      <c r="A19" s="2" t="s">
        <v>3</v>
      </c>
      <c r="B19" s="2">
        <v>1500000</v>
      </c>
      <c r="C19" s="2">
        <v>1500000</v>
      </c>
      <c r="D19" s="2">
        <v>1500000</v>
      </c>
      <c r="E19" s="2">
        <v>1500000</v>
      </c>
    </row>
    <row r="20" spans="1:5">
      <c r="A20" s="1" t="s">
        <v>13</v>
      </c>
      <c r="B20" s="1">
        <v>5</v>
      </c>
      <c r="C20" s="1">
        <v>10</v>
      </c>
      <c r="D20" s="1">
        <v>15</v>
      </c>
      <c r="E20" s="1">
        <v>20</v>
      </c>
    </row>
    <row r="21" spans="1:5">
      <c r="A21" s="1" t="s">
        <v>11</v>
      </c>
      <c r="B21" s="3">
        <v>4.3900000000000002E-2</v>
      </c>
      <c r="C21" s="3">
        <v>4.3900000000000002E-2</v>
      </c>
      <c r="D21" s="3">
        <v>4.3900000000000002E-2</v>
      </c>
      <c r="E21" s="3">
        <v>4.3900000000000002E-2</v>
      </c>
    </row>
    <row r="22" spans="1:5">
      <c r="A22" s="1" t="s">
        <v>7</v>
      </c>
      <c r="B22" s="8">
        <v>27890</v>
      </c>
      <c r="C22" s="8">
        <v>15466</v>
      </c>
      <c r="D22" s="8">
        <v>11391</v>
      </c>
      <c r="E22" s="8">
        <v>9401</v>
      </c>
    </row>
    <row r="23" spans="1:5">
      <c r="A23" s="1" t="s">
        <v>4</v>
      </c>
      <c r="B23" s="1">
        <f>B20*12</f>
        <v>60</v>
      </c>
      <c r="C23" s="1">
        <f t="shared" ref="C23:E23" si="5">C20*12</f>
        <v>120</v>
      </c>
      <c r="D23" s="1">
        <f t="shared" si="5"/>
        <v>180</v>
      </c>
      <c r="E23" s="1">
        <f t="shared" si="5"/>
        <v>240</v>
      </c>
    </row>
    <row r="24" spans="1:5">
      <c r="A24" s="1" t="s">
        <v>5</v>
      </c>
      <c r="B24" s="6">
        <f>B22*B23</f>
        <v>1673400</v>
      </c>
      <c r="C24" s="6">
        <f t="shared" ref="C24:E24" si="6">C22*C23</f>
        <v>1855920</v>
      </c>
      <c r="D24" s="6">
        <f t="shared" si="6"/>
        <v>2050380</v>
      </c>
      <c r="E24" s="6">
        <f t="shared" si="6"/>
        <v>2256240</v>
      </c>
    </row>
    <row r="25" spans="1:5">
      <c r="A25" s="1" t="s">
        <v>6</v>
      </c>
      <c r="B25" s="7">
        <f>B24-B19</f>
        <v>173400</v>
      </c>
      <c r="C25" s="7">
        <f t="shared" ref="C25:E25" si="7">C24-C19</f>
        <v>355920</v>
      </c>
      <c r="D25" s="7">
        <f t="shared" si="7"/>
        <v>550380</v>
      </c>
      <c r="E25" s="7">
        <f t="shared" si="7"/>
        <v>756240</v>
      </c>
    </row>
    <row r="26" spans="1:5">
      <c r="A26" s="10"/>
      <c r="B26" s="10"/>
      <c r="C26" s="10"/>
      <c r="D26" s="10"/>
      <c r="E26" s="10"/>
    </row>
    <row r="27" spans="1:5">
      <c r="A27" t="s">
        <v>12</v>
      </c>
      <c r="B27" s="16">
        <f>ROUND(PMT(B21/12,B20*12,B19),0)</f>
        <v>-27890</v>
      </c>
      <c r="C27" s="16">
        <f t="shared" ref="C27:E27" si="8">ROUND(PMT(C21/12,C20*12,C19),0)</f>
        <v>-15466</v>
      </c>
      <c r="D27" s="16">
        <f t="shared" si="8"/>
        <v>-11391</v>
      </c>
      <c r="E27" s="16">
        <f t="shared" si="8"/>
        <v>-9401</v>
      </c>
    </row>
  </sheetData>
  <mergeCells count="5">
    <mergeCell ref="A1:D1"/>
    <mergeCell ref="A2:D2"/>
    <mergeCell ref="A17:E17"/>
    <mergeCell ref="A18:E18"/>
    <mergeCell ref="A16:E1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sqref="A1:D12"/>
    </sheetView>
  </sheetViews>
  <sheetFormatPr defaultRowHeight="15"/>
  <cols>
    <col min="1" max="1" width="38" customWidth="1"/>
    <col min="2" max="2" width="16.5703125" customWidth="1"/>
    <col min="3" max="3" width="14.7109375" customWidth="1"/>
    <col min="4" max="4" width="14.5703125" customWidth="1"/>
    <col min="5" max="5" width="15.140625" customWidth="1"/>
  </cols>
  <sheetData>
    <row r="1" spans="1:6">
      <c r="A1" s="33" t="s">
        <v>20</v>
      </c>
      <c r="B1" s="31"/>
      <c r="C1" s="31"/>
      <c r="D1" s="31"/>
      <c r="F1" s="10"/>
    </row>
    <row r="2" spans="1:6">
      <c r="A2" s="1"/>
      <c r="B2" s="5" t="s">
        <v>0</v>
      </c>
      <c r="C2" s="5" t="s">
        <v>1</v>
      </c>
      <c r="D2" s="13" t="s">
        <v>16</v>
      </c>
      <c r="F2" s="10"/>
    </row>
    <row r="3" spans="1:6">
      <c r="A3" s="2" t="s">
        <v>17</v>
      </c>
      <c r="B3" s="2">
        <v>50000</v>
      </c>
      <c r="C3" s="2">
        <v>50000</v>
      </c>
      <c r="D3" s="2">
        <v>50000</v>
      </c>
      <c r="E3" s="21"/>
      <c r="F3" s="10"/>
    </row>
    <row r="4" spans="1:6">
      <c r="A4" s="1" t="s">
        <v>13</v>
      </c>
      <c r="B4" s="1">
        <v>1</v>
      </c>
      <c r="C4" s="1">
        <v>1</v>
      </c>
      <c r="D4" s="1">
        <v>1</v>
      </c>
      <c r="F4" s="10"/>
    </row>
    <row r="5" spans="1:6">
      <c r="A5" s="1" t="s">
        <v>19</v>
      </c>
      <c r="B5" s="3">
        <v>0.11899999999999999</v>
      </c>
      <c r="C5" s="3">
        <v>0.11899999999999999</v>
      </c>
      <c r="D5" s="3">
        <v>0.1648</v>
      </c>
      <c r="F5" s="10"/>
    </row>
    <row r="6" spans="1:6">
      <c r="A6" s="1" t="s">
        <v>18</v>
      </c>
      <c r="B6" s="3">
        <v>0.19500000000000001</v>
      </c>
      <c r="C6" s="3">
        <v>0.1603</v>
      </c>
      <c r="D6" s="3">
        <v>0.25340000000000001</v>
      </c>
      <c r="F6" s="10"/>
    </row>
    <row r="7" spans="1:6">
      <c r="A7" s="1" t="s">
        <v>7</v>
      </c>
      <c r="B7" s="2">
        <v>4485</v>
      </c>
      <c r="C7" s="2">
        <v>4417</v>
      </c>
      <c r="D7" s="2">
        <v>4699</v>
      </c>
      <c r="E7" s="21"/>
      <c r="F7" s="10"/>
    </row>
    <row r="8" spans="1:6">
      <c r="A8" s="1" t="s">
        <v>4</v>
      </c>
      <c r="B8" s="1">
        <v>12</v>
      </c>
      <c r="C8" s="1">
        <f t="shared" ref="C8:D8" si="0">C4*12</f>
        <v>12</v>
      </c>
      <c r="D8" s="1">
        <f t="shared" si="0"/>
        <v>12</v>
      </c>
      <c r="F8" s="10"/>
    </row>
    <row r="9" spans="1:6">
      <c r="A9" s="1" t="s">
        <v>5</v>
      </c>
      <c r="B9" s="6">
        <f>B7*B8</f>
        <v>53820</v>
      </c>
      <c r="C9" s="6">
        <f t="shared" ref="C9:D9" si="1">C7*C8</f>
        <v>53004</v>
      </c>
      <c r="D9" s="6">
        <f t="shared" si="1"/>
        <v>56388</v>
      </c>
      <c r="E9" s="19"/>
      <c r="F9" s="10"/>
    </row>
    <row r="10" spans="1:6">
      <c r="A10" s="1" t="s">
        <v>6</v>
      </c>
      <c r="B10" s="7">
        <f>B9-B3</f>
        <v>3820</v>
      </c>
      <c r="C10" s="7">
        <f>C9-C3</f>
        <v>3004</v>
      </c>
      <c r="D10" s="7">
        <f>D9-D3</f>
        <v>6388</v>
      </c>
      <c r="F10" s="10"/>
    </row>
    <row r="11" spans="1:6" ht="61.5" customHeight="1">
      <c r="A11" s="22" t="s">
        <v>21</v>
      </c>
      <c r="B11" s="3">
        <f>RATE(B4*12,-B7,B3)*12</f>
        <v>0.13814798386564447</v>
      </c>
      <c r="C11" s="3">
        <f>RATE(C4*12,-C7,C3)*12</f>
        <v>0.1091067885428228</v>
      </c>
      <c r="D11" s="3">
        <f>RATE(D4*12,-D7,D3)*12</f>
        <v>0.22800360246209628</v>
      </c>
      <c r="E11" s="11"/>
    </row>
    <row r="12" spans="1:6">
      <c r="A12" s="1" t="s">
        <v>12</v>
      </c>
      <c r="B12" s="23">
        <f>PMT(B11/12,B8,B3)</f>
        <v>-4484.9999999999764</v>
      </c>
      <c r="C12" s="23">
        <f>PMT(C11/12,C8,C3)</f>
        <v>-4417.0000000000209</v>
      </c>
      <c r="D12" s="23">
        <f>PMT(D11/12,D8,D3)</f>
        <v>-4699.0000000032342</v>
      </c>
      <c r="E12" s="12"/>
    </row>
    <row r="13" spans="1:6">
      <c r="A13" s="10"/>
      <c r="B13" s="10"/>
      <c r="C13" s="10"/>
      <c r="D13" s="10"/>
      <c r="E13" s="10"/>
    </row>
    <row r="14" spans="1:6">
      <c r="A14" s="9"/>
      <c r="B14" s="9"/>
      <c r="C14" s="9"/>
      <c r="D14" s="9"/>
      <c r="E14" s="9"/>
    </row>
    <row r="15" spans="1:6">
      <c r="A15" s="10"/>
      <c r="B15" s="10"/>
      <c r="C15" s="10"/>
      <c r="D15" s="10"/>
      <c r="E15" s="10"/>
    </row>
    <row r="16" spans="1:6">
      <c r="A16" s="10"/>
      <c r="B16" s="18"/>
      <c r="C16" s="11"/>
      <c r="D16" s="11"/>
      <c r="E16" s="11"/>
    </row>
    <row r="17" spans="1:5">
      <c r="A17" s="10"/>
      <c r="B17" s="12"/>
      <c r="C17" s="12"/>
      <c r="D17" s="12"/>
      <c r="E17" s="12"/>
    </row>
    <row r="18" spans="1:5">
      <c r="A18" s="10"/>
      <c r="B18" s="9"/>
      <c r="C18" s="10"/>
      <c r="D18" s="10"/>
      <c r="E18" s="10"/>
    </row>
    <row r="19" spans="1:5">
      <c r="A19" s="10"/>
      <c r="B19" s="9"/>
      <c r="C19" s="11"/>
      <c r="D19" s="11"/>
      <c r="E19" s="11"/>
    </row>
    <row r="20" spans="1:5">
      <c r="A20" s="10"/>
      <c r="B20" s="12"/>
      <c r="C20" s="12"/>
      <c r="D20" s="12"/>
      <c r="E20" s="12"/>
    </row>
    <row r="21" spans="1:5">
      <c r="A21" s="10"/>
      <c r="B21" s="10"/>
      <c r="C21" s="10"/>
      <c r="D21" s="10"/>
      <c r="E21" s="10"/>
    </row>
    <row r="22" spans="1:5">
      <c r="A22" s="10"/>
      <c r="B22" s="9"/>
      <c r="C22" s="9"/>
      <c r="D22" s="9"/>
      <c r="E22" s="9"/>
    </row>
    <row r="23" spans="1:5">
      <c r="B23" s="18"/>
      <c r="C23" s="10"/>
      <c r="D23" s="10"/>
      <c r="E23" s="10"/>
    </row>
    <row r="24" spans="1:5">
      <c r="B24" s="11"/>
      <c r="C24" s="11"/>
      <c r="D24" s="11"/>
      <c r="E24" s="11"/>
    </row>
    <row r="25" spans="1:5">
      <c r="B25" s="12"/>
      <c r="C25" s="12"/>
      <c r="D25" s="12"/>
      <c r="E25" s="12"/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5"/>
  <sheetViews>
    <sheetView showFormulas="1" workbookViewId="0">
      <selection sqref="A1:D11"/>
    </sheetView>
  </sheetViews>
  <sheetFormatPr defaultRowHeight="15"/>
  <cols>
    <col min="1" max="1" width="21.140625" customWidth="1"/>
    <col min="2" max="2" width="15.85546875" customWidth="1"/>
    <col min="3" max="3" width="14.28515625" customWidth="1"/>
    <col min="4" max="4" width="16" customWidth="1"/>
  </cols>
  <sheetData>
    <row r="1" spans="1:4">
      <c r="A1" s="33" t="s">
        <v>20</v>
      </c>
      <c r="B1" s="31"/>
      <c r="C1" s="31"/>
      <c r="D1" s="31"/>
    </row>
    <row r="2" spans="1:4">
      <c r="A2" s="1"/>
      <c r="B2" s="5" t="s">
        <v>0</v>
      </c>
      <c r="C2" s="5" t="s">
        <v>1</v>
      </c>
      <c r="D2" s="13" t="s">
        <v>16</v>
      </c>
    </row>
    <row r="3" spans="1:4">
      <c r="A3" s="2" t="s">
        <v>17</v>
      </c>
      <c r="B3" s="2">
        <v>50000</v>
      </c>
      <c r="C3" s="2">
        <v>50000</v>
      </c>
      <c r="D3" s="2">
        <v>50000</v>
      </c>
    </row>
    <row r="4" spans="1:4">
      <c r="A4" s="1" t="s">
        <v>13</v>
      </c>
      <c r="B4" s="1">
        <v>1</v>
      </c>
      <c r="C4" s="1">
        <v>1</v>
      </c>
      <c r="D4" s="1">
        <v>1</v>
      </c>
    </row>
    <row r="5" spans="1:4">
      <c r="A5" s="1" t="s">
        <v>19</v>
      </c>
      <c r="B5" s="3">
        <v>0.11899999999999999</v>
      </c>
      <c r="C5" s="3">
        <v>0.11899999999999999</v>
      </c>
      <c r="D5" s="3">
        <v>0.1648</v>
      </c>
    </row>
    <row r="6" spans="1:4">
      <c r="A6" s="1" t="s">
        <v>18</v>
      </c>
      <c r="B6" s="3">
        <v>0.19500000000000001</v>
      </c>
      <c r="C6" s="3">
        <v>0.1603</v>
      </c>
      <c r="D6" s="3">
        <v>0.25340000000000001</v>
      </c>
    </row>
    <row r="7" spans="1:4">
      <c r="A7" s="1" t="s">
        <v>7</v>
      </c>
      <c r="B7" s="2">
        <v>4485</v>
      </c>
      <c r="C7" s="2">
        <v>4417</v>
      </c>
      <c r="D7" s="2">
        <v>4699</v>
      </c>
    </row>
    <row r="8" spans="1:4">
      <c r="A8" s="1" t="s">
        <v>4</v>
      </c>
      <c r="B8" s="1">
        <v>12</v>
      </c>
      <c r="C8" s="1">
        <f t="shared" ref="C8:D8" si="0">C4*12</f>
        <v>12</v>
      </c>
      <c r="D8" s="1">
        <f t="shared" si="0"/>
        <v>12</v>
      </c>
    </row>
    <row r="9" spans="1:4">
      <c r="A9" s="1" t="s">
        <v>5</v>
      </c>
      <c r="B9" s="6">
        <f>B7*B8</f>
        <v>53820</v>
      </c>
      <c r="C9" s="6">
        <f t="shared" ref="C9:D9" si="1">C7*C8</f>
        <v>53004</v>
      </c>
      <c r="D9" s="6">
        <f t="shared" si="1"/>
        <v>56388</v>
      </c>
    </row>
    <row r="10" spans="1:4">
      <c r="A10" s="1" t="s">
        <v>6</v>
      </c>
      <c r="B10" s="7">
        <f>B9-B3</f>
        <v>3820</v>
      </c>
      <c r="C10" s="7">
        <f>C9-C3</f>
        <v>3004</v>
      </c>
      <c r="D10" s="7">
        <f>D9-D3</f>
        <v>6388</v>
      </c>
    </row>
    <row r="11" spans="1:4" ht="71.25" customHeight="1">
      <c r="A11" s="20" t="s">
        <v>21</v>
      </c>
      <c r="B11" s="11">
        <f>RATE(B4*12,-B7,B3)*12</f>
        <v>0.13814798386564447</v>
      </c>
      <c r="C11" s="11">
        <f>RATE(C4*12,-C7,C3)*12</f>
        <v>0.1091067885428228</v>
      </c>
      <c r="D11" s="11">
        <f>RATE(D4*12,-D7,D3)*12</f>
        <v>0.22800360246209628</v>
      </c>
    </row>
    <row r="12" spans="1:4">
      <c r="A12" s="10"/>
      <c r="B12" s="11"/>
      <c r="C12" s="11"/>
      <c r="D12" s="11"/>
    </row>
    <row r="13" spans="1:4">
      <c r="A13" s="10"/>
      <c r="B13" s="17"/>
      <c r="C13" s="17"/>
      <c r="D13" s="17"/>
    </row>
    <row r="14" spans="1:4">
      <c r="A14" s="10"/>
      <c r="B14" s="10"/>
      <c r="C14" s="10"/>
      <c r="D14" s="10"/>
    </row>
    <row r="15" spans="1:4">
      <c r="A15" s="9"/>
      <c r="B15" s="9"/>
      <c r="C15" s="9"/>
      <c r="D15" s="9"/>
    </row>
  </sheetData>
  <mergeCells count="1">
    <mergeCell ref="A1:D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B16" sqref="B16"/>
    </sheetView>
  </sheetViews>
  <sheetFormatPr defaultRowHeight="15"/>
  <cols>
    <col min="1" max="1" width="34.42578125" customWidth="1"/>
    <col min="2" max="2" width="25.28515625" customWidth="1"/>
    <col min="3" max="4" width="24.28515625" customWidth="1"/>
    <col min="5" max="5" width="26.140625" customWidth="1"/>
    <col min="6" max="6" width="23.140625" customWidth="1"/>
    <col min="7" max="7" width="29.85546875" customWidth="1"/>
    <col min="8" max="8" width="19.42578125" customWidth="1"/>
    <col min="9" max="9" width="21.28515625" customWidth="1"/>
  </cols>
  <sheetData>
    <row r="1" spans="1:7">
      <c r="A1" s="33" t="s">
        <v>20</v>
      </c>
      <c r="B1" s="31"/>
      <c r="C1" s="31"/>
      <c r="D1" s="31"/>
    </row>
    <row r="2" spans="1:7">
      <c r="A2" s="1"/>
      <c r="B2" s="5" t="s">
        <v>0</v>
      </c>
      <c r="C2" s="5" t="s">
        <v>1</v>
      </c>
      <c r="D2" s="13" t="s">
        <v>16</v>
      </c>
    </row>
    <row r="3" spans="1:7">
      <c r="A3" s="2" t="s">
        <v>17</v>
      </c>
      <c r="B3" s="2">
        <v>50000</v>
      </c>
      <c r="C3" s="2">
        <v>50000</v>
      </c>
      <c r="D3" s="2">
        <v>50000</v>
      </c>
    </row>
    <row r="4" spans="1:7">
      <c r="A4" s="1" t="s">
        <v>13</v>
      </c>
      <c r="B4" s="1">
        <v>1</v>
      </c>
      <c r="C4" s="1">
        <v>1</v>
      </c>
      <c r="D4" s="1">
        <v>1</v>
      </c>
    </row>
    <row r="5" spans="1:7">
      <c r="A5" s="1" t="s">
        <v>19</v>
      </c>
      <c r="B5" s="3">
        <v>0.11899999999999999</v>
      </c>
      <c r="C5" s="3">
        <v>0.11899999999999999</v>
      </c>
      <c r="D5" s="3">
        <v>0.1648</v>
      </c>
    </row>
    <row r="6" spans="1:7">
      <c r="A6" s="1" t="s">
        <v>18</v>
      </c>
      <c r="B6" s="3">
        <v>0.19500000000000001</v>
      </c>
      <c r="C6" s="3">
        <v>0.1603</v>
      </c>
      <c r="D6" s="3">
        <v>0.25340000000000001</v>
      </c>
    </row>
    <row r="7" spans="1:7">
      <c r="A7" s="1" t="s">
        <v>7</v>
      </c>
      <c r="B7" s="2">
        <v>4485</v>
      </c>
      <c r="C7" s="2">
        <v>4417</v>
      </c>
      <c r="D7" s="2">
        <v>4699</v>
      </c>
    </row>
    <row r="8" spans="1:7">
      <c r="A8" s="1" t="s">
        <v>4</v>
      </c>
      <c r="B8" s="1">
        <v>12</v>
      </c>
      <c r="C8" s="1">
        <f t="shared" ref="C8:D8" si="0">C4*12</f>
        <v>12</v>
      </c>
      <c r="D8" s="1">
        <f t="shared" si="0"/>
        <v>12</v>
      </c>
    </row>
    <row r="9" spans="1:7">
      <c r="A9" s="1" t="s">
        <v>5</v>
      </c>
      <c r="B9" s="6">
        <f>B7*B8</f>
        <v>53820</v>
      </c>
      <c r="C9" s="6">
        <f t="shared" ref="C9:D9" si="1">C7*C8</f>
        <v>53004</v>
      </c>
      <c r="D9" s="6">
        <f t="shared" si="1"/>
        <v>56388</v>
      </c>
    </row>
    <row r="10" spans="1:7">
      <c r="A10" s="1" t="s">
        <v>6</v>
      </c>
      <c r="B10" s="7">
        <f>B9-B3</f>
        <v>3820</v>
      </c>
      <c r="C10" s="7">
        <f>C9-C3</f>
        <v>3004</v>
      </c>
      <c r="D10" s="7">
        <f>D9-D3</f>
        <v>6388</v>
      </c>
    </row>
    <row r="11" spans="1:7" ht="75">
      <c r="A11" s="22" t="s">
        <v>21</v>
      </c>
      <c r="B11" s="3">
        <f>RATE(B4*12,-B7,B3)*12</f>
        <v>0.13814798386564447</v>
      </c>
      <c r="C11" s="3">
        <f>RATE(C4*12,-C7,C3)*12</f>
        <v>0.1091067885428228</v>
      </c>
      <c r="D11" s="3">
        <f>RATE(D4*12,-D7,D3)*12</f>
        <v>0.22800360246209628</v>
      </c>
    </row>
    <row r="12" spans="1:7">
      <c r="A12" s="1" t="s">
        <v>12</v>
      </c>
      <c r="B12" s="23">
        <f>PMT(B11/12,B8,B3)</f>
        <v>-4484.9999999999764</v>
      </c>
      <c r="C12" s="23">
        <f>PMT(C11/12,C8,C3)</f>
        <v>-4417.0000000000209</v>
      </c>
      <c r="D12" s="23">
        <f>PMT(D11/12,D8,D3)</f>
        <v>-4699.0000000032342</v>
      </c>
    </row>
    <row r="14" spans="1:7">
      <c r="A14" s="10"/>
      <c r="B14" s="10"/>
      <c r="D14" s="18"/>
      <c r="E14" s="18"/>
      <c r="F14" s="10"/>
      <c r="G14" s="10"/>
    </row>
    <row r="15" spans="1:7">
      <c r="A15" s="25"/>
      <c r="B15" s="18"/>
      <c r="C15" s="9"/>
      <c r="D15" s="18"/>
      <c r="E15" s="18"/>
      <c r="F15" s="10"/>
      <c r="G15" s="18"/>
    </row>
    <row r="16" spans="1:7">
      <c r="A16" s="25"/>
      <c r="B16" s="18"/>
      <c r="C16" s="24"/>
      <c r="D16" s="18"/>
      <c r="E16" s="18"/>
      <c r="F16" s="10"/>
      <c r="G16" s="18"/>
    </row>
    <row r="17" spans="1:7">
      <c r="A17" s="25"/>
      <c r="B17" s="18"/>
      <c r="C17" s="24"/>
      <c r="D17" s="18"/>
      <c r="E17" s="18"/>
      <c r="F17" s="10"/>
      <c r="G17" s="18"/>
    </row>
    <row r="18" spans="1:7">
      <c r="A18" s="25"/>
      <c r="B18" s="18"/>
      <c r="C18" s="24"/>
      <c r="D18" s="18"/>
      <c r="E18" s="18"/>
      <c r="F18" s="10"/>
      <c r="G18" s="18"/>
    </row>
    <row r="19" spans="1:7">
      <c r="A19" s="25"/>
      <c r="B19" s="18"/>
      <c r="C19" s="24"/>
      <c r="D19" s="18"/>
      <c r="E19" s="18"/>
      <c r="F19" s="10"/>
      <c r="G19" s="18"/>
    </row>
    <row r="20" spans="1:7">
      <c r="A20" s="25"/>
      <c r="B20" s="18"/>
      <c r="C20" s="24"/>
      <c r="D20" s="18"/>
      <c r="E20" s="18"/>
      <c r="F20" s="10"/>
      <c r="G20" s="18"/>
    </row>
    <row r="21" spans="1:7">
      <c r="A21" s="25"/>
      <c r="B21" s="18"/>
      <c r="C21" s="24"/>
      <c r="D21" s="18"/>
      <c r="E21" s="18"/>
      <c r="F21" s="10"/>
      <c r="G21" s="18"/>
    </row>
    <row r="22" spans="1:7">
      <c r="A22" s="25"/>
      <c r="B22" s="18"/>
      <c r="C22" s="24"/>
      <c r="D22" s="18"/>
      <c r="E22" s="18"/>
      <c r="F22" s="10"/>
      <c r="G22" s="18"/>
    </row>
    <row r="23" spans="1:7">
      <c r="A23" s="25"/>
      <c r="B23" s="18"/>
      <c r="C23" s="24"/>
      <c r="D23" s="18"/>
      <c r="E23" s="18"/>
      <c r="F23" s="10"/>
      <c r="G23" s="18"/>
    </row>
    <row r="24" spans="1:7">
      <c r="A24" s="25"/>
      <c r="B24" s="18"/>
      <c r="C24" s="24"/>
      <c r="D24" s="18"/>
      <c r="E24" s="18"/>
      <c r="F24" s="10"/>
      <c r="G24" s="18"/>
    </row>
    <row r="25" spans="1:7">
      <c r="A25" s="25"/>
      <c r="B25" s="18"/>
      <c r="C25" s="24"/>
      <c r="D25" s="18"/>
      <c r="E25" s="18"/>
      <c r="F25" s="10"/>
      <c r="G25" s="18"/>
    </row>
    <row r="26" spans="1:7">
      <c r="A26" s="25"/>
      <c r="B26" s="18"/>
      <c r="C26" s="24"/>
      <c r="D26" s="18"/>
      <c r="E26" s="18"/>
      <c r="F26" s="10"/>
      <c r="G26" s="18"/>
    </row>
    <row r="27" spans="1:7">
      <c r="A27" s="10"/>
      <c r="B27" s="18"/>
      <c r="C27" s="9"/>
      <c r="D27" s="10"/>
      <c r="E27" s="18"/>
      <c r="F27" s="10"/>
      <c r="G27" s="18"/>
    </row>
    <row r="28" spans="1:7">
      <c r="A28" s="10"/>
      <c r="B28" s="18"/>
      <c r="C28" s="9"/>
      <c r="D28" s="10"/>
      <c r="E28" s="10"/>
      <c r="F28" s="10"/>
      <c r="G28" s="10"/>
    </row>
    <row r="29" spans="1:7">
      <c r="A29" s="10"/>
      <c r="B29" s="10"/>
      <c r="C29" s="9"/>
      <c r="D29" s="10"/>
      <c r="E29" s="10"/>
      <c r="F29" s="10"/>
      <c r="G29" s="10"/>
    </row>
    <row r="30" spans="1:7">
      <c r="A30" s="10"/>
      <c r="B30" s="10"/>
      <c r="C30" s="9"/>
      <c r="D30" s="10"/>
      <c r="E30" s="10"/>
      <c r="F30" s="10"/>
      <c r="G30" s="10"/>
    </row>
    <row r="31" spans="1:7">
      <c r="A31" s="10"/>
      <c r="B31" s="10"/>
      <c r="C31" s="9"/>
      <c r="D31" s="10"/>
      <c r="E31" s="10"/>
      <c r="F31" s="10"/>
      <c r="G31" s="10"/>
    </row>
    <row r="32" spans="1:7">
      <c r="A32" s="10"/>
      <c r="B32" s="10"/>
      <c r="C32" s="18"/>
      <c r="D32" s="10"/>
      <c r="E32" s="10"/>
      <c r="F32" s="10"/>
      <c r="G32" s="10"/>
    </row>
    <row r="33" spans="1:7">
      <c r="A33" s="10"/>
      <c r="B33" s="10"/>
      <c r="C33" s="10"/>
      <c r="D33" s="10"/>
      <c r="E33" s="10"/>
      <c r="F33" s="10"/>
      <c r="G33" s="10"/>
    </row>
    <row r="34" spans="1:7">
      <c r="A34" s="10"/>
      <c r="B34" s="10"/>
      <c r="C34" s="10"/>
      <c r="D34" s="10"/>
      <c r="E34" s="10"/>
      <c r="F34" s="10"/>
      <c r="G34" s="10"/>
    </row>
  </sheetData>
  <mergeCells count="1">
    <mergeCell ref="A1:D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5"/>
  <sheetViews>
    <sheetView workbookViewId="0">
      <selection activeCell="C41" sqref="C41"/>
    </sheetView>
  </sheetViews>
  <sheetFormatPr defaultRowHeight="15"/>
  <cols>
    <col min="2" max="2" width="33.140625" customWidth="1"/>
    <col min="3" max="3" width="13.42578125" customWidth="1"/>
    <col min="4" max="4" width="31.28515625" customWidth="1"/>
    <col min="5" max="7" width="18.7109375" customWidth="1"/>
    <col min="8" max="8" width="19.28515625" customWidth="1"/>
    <col min="10" max="10" width="19" customWidth="1"/>
    <col min="11" max="11" width="32.85546875" customWidth="1"/>
    <col min="12" max="12" width="30" customWidth="1"/>
  </cols>
  <sheetData>
    <row r="1" spans="1:6">
      <c r="D1" s="31" t="s">
        <v>31</v>
      </c>
      <c r="E1" s="31"/>
      <c r="F1" s="31"/>
    </row>
    <row r="2" spans="1:6">
      <c r="D2" s="1"/>
      <c r="E2" s="13" t="s">
        <v>32</v>
      </c>
      <c r="F2" s="13" t="s">
        <v>33</v>
      </c>
    </row>
    <row r="3" spans="1:6">
      <c r="B3" s="2">
        <v>7000</v>
      </c>
      <c r="D3" s="1" t="s">
        <v>41</v>
      </c>
      <c r="E3" s="2">
        <v>520000</v>
      </c>
      <c r="F3" s="2">
        <v>520000</v>
      </c>
    </row>
    <row r="4" spans="1:6">
      <c r="B4" s="3">
        <v>4.2000000000000003E-2</v>
      </c>
      <c r="D4" s="1" t="s">
        <v>40</v>
      </c>
      <c r="E4" s="3">
        <v>2.5000000000000001E-2</v>
      </c>
      <c r="F4" s="3">
        <v>2.5000000000000001E-2</v>
      </c>
    </row>
    <row r="5" spans="1:6">
      <c r="D5" s="1" t="s">
        <v>38</v>
      </c>
      <c r="E5" s="3">
        <v>0.15</v>
      </c>
      <c r="F5" s="3">
        <v>0.15</v>
      </c>
    </row>
    <row r="6" spans="1:6">
      <c r="D6" s="1" t="s">
        <v>37</v>
      </c>
      <c r="E6" s="3">
        <f>100%-E5</f>
        <v>0.85</v>
      </c>
      <c r="F6" s="3">
        <f>100%-F5</f>
        <v>0.85</v>
      </c>
    </row>
    <row r="7" spans="1:6">
      <c r="B7" s="27">
        <v>40223</v>
      </c>
      <c r="D7" s="1" t="s">
        <v>39</v>
      </c>
      <c r="E7" s="1" t="s">
        <v>25</v>
      </c>
      <c r="F7" s="1" t="s">
        <v>25</v>
      </c>
    </row>
    <row r="8" spans="1:6" ht="33" customHeight="1">
      <c r="B8" s="27">
        <v>40496</v>
      </c>
      <c r="D8" s="22" t="s">
        <v>30</v>
      </c>
      <c r="E8" s="1"/>
      <c r="F8" s="1"/>
    </row>
    <row r="9" spans="1:6">
      <c r="B9" s="28">
        <f>ACCRINTM(B7,B8,B4,B3,4)</f>
        <v>220.5</v>
      </c>
      <c r="D9" s="1">
        <v>1</v>
      </c>
      <c r="E9" s="30">
        <f>$E$3*(1+$E$4*$E$6*D9)</f>
        <v>531050</v>
      </c>
      <c r="F9" s="30">
        <f>$F$3*(1+$F$6*$F$4)^D9</f>
        <v>531050</v>
      </c>
    </row>
    <row r="10" spans="1:6">
      <c r="A10" t="s">
        <v>22</v>
      </c>
      <c r="B10" s="28">
        <v>0.15</v>
      </c>
      <c r="D10" s="1">
        <v>2</v>
      </c>
      <c r="E10" s="30">
        <f t="shared" ref="E10:E13" si="0">$E$3*(1+$E$4*$E$6*D10)</f>
        <v>542100</v>
      </c>
      <c r="F10" s="30">
        <f>$F$3*(1+$F$6*$F$4)^D10</f>
        <v>542334.81249999988</v>
      </c>
    </row>
    <row r="11" spans="1:6">
      <c r="B11" s="28">
        <f>B9*B10</f>
        <v>33.074999999999996</v>
      </c>
      <c r="D11" s="1">
        <v>3</v>
      </c>
      <c r="E11" s="30">
        <f t="shared" si="0"/>
        <v>553150</v>
      </c>
      <c r="F11" s="30">
        <f>$F$3*(1+$F$6*$F$4)^D11</f>
        <v>553859.42726562486</v>
      </c>
    </row>
    <row r="12" spans="1:6">
      <c r="A12" t="s">
        <v>23</v>
      </c>
      <c r="B12" s="28">
        <f>B9-B11</f>
        <v>187.42500000000001</v>
      </c>
      <c r="D12" s="1">
        <v>4</v>
      </c>
      <c r="E12" s="30">
        <f t="shared" si="0"/>
        <v>564200</v>
      </c>
      <c r="F12" s="30">
        <f>$F$3*(1+$F$6*$F$4)^D12</f>
        <v>565628.94009501941</v>
      </c>
    </row>
    <row r="13" spans="1:6">
      <c r="A13" t="s">
        <v>24</v>
      </c>
      <c r="B13" s="28">
        <f>B3+B12</f>
        <v>7187.4250000000002</v>
      </c>
      <c r="D13" s="1">
        <v>5</v>
      </c>
      <c r="E13" s="30">
        <f t="shared" si="0"/>
        <v>575250</v>
      </c>
      <c r="F13" s="30">
        <f>$F$3*(1+$F$6*$F$4)^D13</f>
        <v>577648.55507203855</v>
      </c>
    </row>
    <row r="15" spans="1:6">
      <c r="B15">
        <f>C29</f>
        <v>0</v>
      </c>
      <c r="D15" t="s">
        <v>26</v>
      </c>
      <c r="E15" t="s">
        <v>27</v>
      </c>
    </row>
    <row r="17" spans="2:7">
      <c r="D17" s="14" t="s">
        <v>28</v>
      </c>
      <c r="E17" s="14"/>
    </row>
    <row r="18" spans="2:7">
      <c r="B18" s="4"/>
      <c r="D18" s="14"/>
      <c r="E18" s="14"/>
    </row>
    <row r="19" spans="2:7">
      <c r="D19" s="14" t="s">
        <v>29</v>
      </c>
      <c r="E19" s="14"/>
    </row>
    <row r="20" spans="2:7">
      <c r="D20" s="35" t="s">
        <v>36</v>
      </c>
      <c r="E20" s="36"/>
      <c r="F20" s="36"/>
      <c r="G20" s="37"/>
    </row>
    <row r="21" spans="2:7">
      <c r="D21" s="26"/>
      <c r="E21" s="26" t="s">
        <v>0</v>
      </c>
      <c r="F21" s="26" t="s">
        <v>1</v>
      </c>
      <c r="G21" s="26" t="s">
        <v>2</v>
      </c>
    </row>
    <row r="22" spans="2:7">
      <c r="D22" s="1" t="s">
        <v>41</v>
      </c>
      <c r="E22" s="2">
        <v>150000</v>
      </c>
      <c r="F22" s="2">
        <v>150000</v>
      </c>
      <c r="G22" s="2">
        <v>150000</v>
      </c>
    </row>
    <row r="23" spans="2:7">
      <c r="D23" s="1" t="s">
        <v>40</v>
      </c>
      <c r="E23" s="3">
        <v>1.4999999999999999E-2</v>
      </c>
      <c r="F23" s="3">
        <v>1.4999999999999999E-2</v>
      </c>
      <c r="G23" s="3">
        <v>1.4999999999999999E-2</v>
      </c>
    </row>
    <row r="24" spans="2:7">
      <c r="D24" s="1" t="s">
        <v>38</v>
      </c>
      <c r="E24" s="3">
        <v>0.15</v>
      </c>
      <c r="F24" s="3">
        <v>0.15</v>
      </c>
      <c r="G24" s="3">
        <v>0.15</v>
      </c>
    </row>
    <row r="25" spans="2:7">
      <c r="D25" s="1" t="s">
        <v>37</v>
      </c>
      <c r="E25" s="3">
        <f>100%-E24</f>
        <v>0.85</v>
      </c>
      <c r="F25" s="3">
        <f t="shared" ref="F25:G25" si="1">100%-F24</f>
        <v>0.85</v>
      </c>
      <c r="G25" s="3">
        <f t="shared" si="1"/>
        <v>0.85</v>
      </c>
    </row>
    <row r="26" spans="2:7">
      <c r="D26" s="1" t="s">
        <v>42</v>
      </c>
      <c r="E26" s="1">
        <v>1</v>
      </c>
      <c r="F26" s="1">
        <v>2</v>
      </c>
      <c r="G26" s="1">
        <v>4</v>
      </c>
    </row>
    <row r="27" spans="2:7">
      <c r="D27" s="1" t="s">
        <v>43</v>
      </c>
      <c r="E27" s="1">
        <v>1</v>
      </c>
      <c r="F27" s="1">
        <v>2</v>
      </c>
      <c r="G27" s="1">
        <v>4</v>
      </c>
    </row>
    <row r="28" spans="2:7">
      <c r="D28" s="1"/>
      <c r="E28" s="1"/>
      <c r="F28" s="1"/>
      <c r="G28" s="1"/>
    </row>
    <row r="29" spans="2:7">
      <c r="D29" s="1" t="s">
        <v>34</v>
      </c>
      <c r="E29" s="30">
        <f>E$22*(1+(1/E$26)*E$25*E$23)^E$27</f>
        <v>151912.5</v>
      </c>
      <c r="F29" s="30">
        <f>F$22*(1+(1/F$26)*F$25*F$23)^F$27</f>
        <v>151918.59609375001</v>
      </c>
      <c r="G29" s="30">
        <f>G$22*(1+(1/G$26)*G$25*G$23)^G$27</f>
        <v>151921.66358740811</v>
      </c>
    </row>
    <row r="30" spans="2:7">
      <c r="D30" s="25"/>
      <c r="E30" s="10"/>
      <c r="F30" s="18"/>
    </row>
    <row r="31" spans="2:7">
      <c r="D31" s="25" t="s">
        <v>35</v>
      </c>
      <c r="E31" s="18">
        <f>MAX(E29:G29)</f>
        <v>151921.66358740811</v>
      </c>
      <c r="F31" s="18"/>
      <c r="G31" s="18"/>
    </row>
    <row r="32" spans="2:7">
      <c r="D32" s="10"/>
      <c r="E32" s="10"/>
      <c r="F32" s="18"/>
    </row>
    <row r="33" spans="4:6">
      <c r="D33" s="10"/>
      <c r="E33" s="10"/>
      <c r="F33" s="10"/>
    </row>
    <row r="34" spans="4:6">
      <c r="D34" s="25"/>
      <c r="E34" s="10"/>
      <c r="F34" s="10"/>
    </row>
    <row r="35" spans="4:6">
      <c r="D35" s="25"/>
      <c r="E35" s="10"/>
      <c r="F35" s="10"/>
    </row>
  </sheetData>
  <mergeCells count="2">
    <mergeCell ref="D1:F1"/>
    <mergeCell ref="D20:G20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1"/>
  <sheetViews>
    <sheetView showFormulas="1" workbookViewId="0">
      <selection activeCell="C15" sqref="C15"/>
    </sheetView>
  </sheetViews>
  <sheetFormatPr defaultRowHeight="15"/>
  <cols>
    <col min="1" max="1" width="17.28515625" customWidth="1"/>
    <col min="2" max="3" width="12" customWidth="1"/>
    <col min="4" max="4" width="17" customWidth="1"/>
  </cols>
  <sheetData>
    <row r="1" spans="1:3">
      <c r="A1" s="31" t="s">
        <v>31</v>
      </c>
      <c r="B1" s="31"/>
      <c r="C1" s="31"/>
    </row>
    <row r="2" spans="1:3">
      <c r="A2" s="1"/>
      <c r="B2" s="13" t="s">
        <v>32</v>
      </c>
      <c r="C2" s="13" t="s">
        <v>33</v>
      </c>
    </row>
    <row r="3" spans="1:3">
      <c r="A3" s="1" t="s">
        <v>41</v>
      </c>
      <c r="B3" s="2">
        <v>520000</v>
      </c>
      <c r="C3" s="2">
        <v>520000</v>
      </c>
    </row>
    <row r="4" spans="1:3">
      <c r="A4" s="1" t="s">
        <v>40</v>
      </c>
      <c r="B4" s="3">
        <v>2.5000000000000001E-2</v>
      </c>
      <c r="C4" s="3">
        <v>2.5000000000000001E-2</v>
      </c>
    </row>
    <row r="5" spans="1:3">
      <c r="A5" s="1" t="s">
        <v>38</v>
      </c>
      <c r="B5" s="3">
        <v>0.15</v>
      </c>
      <c r="C5" s="3">
        <v>0.15</v>
      </c>
    </row>
    <row r="6" spans="1:3">
      <c r="A6" s="1" t="s">
        <v>37</v>
      </c>
      <c r="B6" s="3">
        <f>100%-B5</f>
        <v>0.85</v>
      </c>
      <c r="C6" s="3">
        <f>100%-C5</f>
        <v>0.85</v>
      </c>
    </row>
    <row r="7" spans="1:3">
      <c r="A7" s="1" t="s">
        <v>39</v>
      </c>
      <c r="B7" s="1" t="s">
        <v>25</v>
      </c>
      <c r="C7" s="1" t="s">
        <v>25</v>
      </c>
    </row>
    <row r="8" spans="1:3" ht="45">
      <c r="A8" s="22" t="s">
        <v>30</v>
      </c>
      <c r="B8" s="1"/>
      <c r="C8" s="1"/>
    </row>
    <row r="9" spans="1:3">
      <c r="A9" s="1">
        <v>1</v>
      </c>
      <c r="B9" s="30">
        <f>$B$3*(1+$B$4*$B$6*A9)</f>
        <v>531050</v>
      </c>
      <c r="C9" s="30">
        <f>$C$3*(1+$C$6*$C$4)^A9</f>
        <v>531050</v>
      </c>
    </row>
    <row r="10" spans="1:3">
      <c r="A10" s="1">
        <v>2</v>
      </c>
      <c r="B10" s="30">
        <f t="shared" ref="B10:B13" si="0">$B$3*(1+$B$4*$B$6*A10)</f>
        <v>542100</v>
      </c>
      <c r="C10" s="30">
        <f t="shared" ref="C10:C13" si="1">$C$3*(1+$C$6*$C$4)^A10</f>
        <v>542334.81249999988</v>
      </c>
    </row>
    <row r="11" spans="1:3">
      <c r="A11" s="1">
        <v>3</v>
      </c>
      <c r="B11" s="30">
        <f t="shared" si="0"/>
        <v>553150</v>
      </c>
      <c r="C11" s="30">
        <f t="shared" si="1"/>
        <v>553859.42726562486</v>
      </c>
    </row>
    <row r="12" spans="1:3">
      <c r="A12" s="1">
        <v>4</v>
      </c>
      <c r="B12" s="30">
        <f t="shared" si="0"/>
        <v>564200</v>
      </c>
      <c r="C12" s="30">
        <f t="shared" si="1"/>
        <v>565628.94009501941</v>
      </c>
    </row>
    <row r="13" spans="1:3">
      <c r="A13" s="1">
        <v>5</v>
      </c>
      <c r="B13" s="30">
        <f t="shared" si="0"/>
        <v>575250</v>
      </c>
      <c r="C13" s="30">
        <f t="shared" si="1"/>
        <v>577648.55507203855</v>
      </c>
    </row>
    <row r="15" spans="1:3">
      <c r="A15" t="s">
        <v>26</v>
      </c>
      <c r="B15" t="s">
        <v>27</v>
      </c>
    </row>
    <row r="17" spans="1:4">
      <c r="A17" s="14" t="s">
        <v>28</v>
      </c>
      <c r="B17" s="14"/>
    </row>
    <row r="18" spans="1:4">
      <c r="A18" s="14"/>
      <c r="B18" s="14"/>
    </row>
    <row r="19" spans="1:4">
      <c r="A19" s="14" t="s">
        <v>29</v>
      </c>
      <c r="B19" s="14"/>
    </row>
    <row r="20" spans="1:4">
      <c r="A20" s="35" t="s">
        <v>36</v>
      </c>
      <c r="B20" s="36"/>
      <c r="C20" s="36"/>
      <c r="D20" s="37"/>
    </row>
    <row r="21" spans="1:4">
      <c r="A21" s="29"/>
      <c r="B21" s="29" t="s">
        <v>0</v>
      </c>
      <c r="C21" s="29" t="s">
        <v>1</v>
      </c>
      <c r="D21" s="29" t="s">
        <v>2</v>
      </c>
    </row>
    <row r="22" spans="1:4">
      <c r="A22" s="1" t="s">
        <v>41</v>
      </c>
      <c r="B22" s="2">
        <v>150000</v>
      </c>
      <c r="C22" s="2">
        <v>150000</v>
      </c>
      <c r="D22" s="2">
        <v>150000</v>
      </c>
    </row>
    <row r="23" spans="1:4">
      <c r="A23" s="1" t="s">
        <v>40</v>
      </c>
      <c r="B23" s="3">
        <v>1.4999999999999999E-2</v>
      </c>
      <c r="C23" s="3">
        <v>1.4999999999999999E-2</v>
      </c>
      <c r="D23" s="3">
        <v>1.4999999999999999E-2</v>
      </c>
    </row>
    <row r="24" spans="1:4">
      <c r="A24" s="1" t="s">
        <v>38</v>
      </c>
      <c r="B24" s="3">
        <v>0.15</v>
      </c>
      <c r="C24" s="3">
        <v>0.15</v>
      </c>
      <c r="D24" s="3">
        <v>0.15</v>
      </c>
    </row>
    <row r="25" spans="1:4">
      <c r="A25" s="1" t="s">
        <v>37</v>
      </c>
      <c r="B25" s="3">
        <f>100%-B24</f>
        <v>0.85</v>
      </c>
      <c r="C25" s="3">
        <f t="shared" ref="C25:D25" si="2">100%-C24</f>
        <v>0.85</v>
      </c>
      <c r="D25" s="3">
        <f t="shared" si="2"/>
        <v>0.85</v>
      </c>
    </row>
    <row r="26" spans="1:4">
      <c r="A26" s="1" t="s">
        <v>42</v>
      </c>
      <c r="B26" s="1">
        <v>1</v>
      </c>
      <c r="C26" s="1">
        <v>2</v>
      </c>
      <c r="D26" s="1">
        <v>4</v>
      </c>
    </row>
    <row r="27" spans="1:4">
      <c r="A27" s="1" t="s">
        <v>43</v>
      </c>
      <c r="B27" s="1">
        <v>1</v>
      </c>
      <c r="C27" s="1">
        <v>2</v>
      </c>
      <c r="D27" s="1">
        <v>4</v>
      </c>
    </row>
    <row r="28" spans="1:4">
      <c r="A28" s="1"/>
      <c r="B28" s="1"/>
      <c r="C28" s="1"/>
      <c r="D28" s="1"/>
    </row>
    <row r="29" spans="1:4">
      <c r="A29" s="1" t="s">
        <v>34</v>
      </c>
      <c r="B29" s="30">
        <f>B$22*(1+(1/B$26)*B$25*B$23)^B$27</f>
        <v>151912.5</v>
      </c>
      <c r="C29" s="30">
        <f>C$22*(1+(1/C$26)*C$25*C$23)^C$27</f>
        <v>151918.59609375001</v>
      </c>
      <c r="D29" s="30">
        <f>D$22*(1+(1/D$26)*D$25*D$23)^D$27</f>
        <v>151921.66358740811</v>
      </c>
    </row>
    <row r="30" spans="1:4">
      <c r="A30" s="25"/>
      <c r="B30" s="10"/>
      <c r="C30" s="18"/>
    </row>
    <row r="31" spans="1:4">
      <c r="A31" s="25" t="s">
        <v>35</v>
      </c>
      <c r="B31" s="18">
        <f>MAX(B29:D29)</f>
        <v>151921.66358740811</v>
      </c>
      <c r="C31" s="18"/>
      <c r="D31" s="18"/>
    </row>
  </sheetData>
  <mergeCells count="2">
    <mergeCell ref="A1:C1"/>
    <mergeCell ref="A20:D20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sqref="A1:XFD1048576"/>
    </sheetView>
  </sheetViews>
  <sheetFormatPr defaultRowHeight="15"/>
  <cols>
    <col min="1" max="1" width="30.28515625" customWidth="1"/>
    <col min="2" max="4" width="12.7109375" customWidth="1"/>
  </cols>
  <sheetData>
    <row r="1" spans="1:4">
      <c r="A1" s="35" t="s">
        <v>36</v>
      </c>
      <c r="B1" s="36"/>
      <c r="C1" s="36"/>
      <c r="D1" s="37"/>
    </row>
    <row r="2" spans="1:4">
      <c r="A2" s="29"/>
      <c r="B2" s="29" t="s">
        <v>0</v>
      </c>
      <c r="C2" s="29" t="s">
        <v>1</v>
      </c>
      <c r="D2" s="29" t="s">
        <v>2</v>
      </c>
    </row>
    <row r="3" spans="1:4">
      <c r="A3" s="1" t="s">
        <v>41</v>
      </c>
      <c r="B3" s="2">
        <v>150000</v>
      </c>
      <c r="C3" s="2">
        <v>150000</v>
      </c>
      <c r="D3" s="2">
        <v>150000</v>
      </c>
    </row>
    <row r="4" spans="1:4">
      <c r="A4" s="1" t="s">
        <v>40</v>
      </c>
      <c r="B4" s="3">
        <v>1.4999999999999999E-2</v>
      </c>
      <c r="C4" s="3">
        <v>1.4999999999999999E-2</v>
      </c>
      <c r="D4" s="3">
        <v>1.4999999999999999E-2</v>
      </c>
    </row>
    <row r="5" spans="1:4">
      <c r="A5" s="1" t="s">
        <v>38</v>
      </c>
      <c r="B5" s="3">
        <v>0.15</v>
      </c>
      <c r="C5" s="3">
        <v>0.15</v>
      </c>
      <c r="D5" s="3">
        <v>0.15</v>
      </c>
    </row>
    <row r="6" spans="1:4">
      <c r="A6" s="1" t="s">
        <v>37</v>
      </c>
      <c r="B6" s="3">
        <f>100%-B5</f>
        <v>0.85</v>
      </c>
      <c r="C6" s="3">
        <f t="shared" ref="C6:D6" si="0">100%-C5</f>
        <v>0.85</v>
      </c>
      <c r="D6" s="3">
        <f t="shared" si="0"/>
        <v>0.85</v>
      </c>
    </row>
    <row r="7" spans="1:4">
      <c r="A7" s="1" t="s">
        <v>42</v>
      </c>
      <c r="B7" s="1">
        <v>1</v>
      </c>
      <c r="C7" s="1">
        <v>2</v>
      </c>
      <c r="D7" s="1">
        <v>4</v>
      </c>
    </row>
    <row r="8" spans="1:4">
      <c r="A8" s="1" t="s">
        <v>43</v>
      </c>
      <c r="B8" s="1">
        <v>1</v>
      </c>
      <c r="C8" s="1">
        <v>2</v>
      </c>
      <c r="D8" s="1">
        <v>4</v>
      </c>
    </row>
    <row r="9" spans="1:4">
      <c r="A9" s="1"/>
      <c r="B9" s="1"/>
      <c r="C9" s="1"/>
      <c r="D9" s="1"/>
    </row>
    <row r="10" spans="1:4">
      <c r="A10" s="1" t="s">
        <v>34</v>
      </c>
      <c r="B10" s="30">
        <f>B3*(1+(1/B7)*B6*B4)^B8</f>
        <v>151912.5</v>
      </c>
      <c r="C10" s="30">
        <f t="shared" ref="C10:D10" si="1">C3*(1+(1/C7)*C6*C4)^C8</f>
        <v>151918.59609375001</v>
      </c>
      <c r="D10" s="30">
        <f t="shared" si="1"/>
        <v>151921.66358740811</v>
      </c>
    </row>
  </sheetData>
  <mergeCells count="1">
    <mergeCell ref="A1:D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0"/>
  <sheetViews>
    <sheetView showFormulas="1" workbookViewId="0">
      <selection sqref="A1:XFD1048576"/>
    </sheetView>
  </sheetViews>
  <sheetFormatPr defaultColWidth="15" defaultRowHeight="15"/>
  <sheetData>
    <row r="1" spans="1:4">
      <c r="A1" s="35" t="s">
        <v>36</v>
      </c>
      <c r="B1" s="36"/>
      <c r="C1" s="36"/>
      <c r="D1" s="37"/>
    </row>
    <row r="2" spans="1:4">
      <c r="A2" s="29"/>
      <c r="B2" s="29" t="s">
        <v>0</v>
      </c>
      <c r="C2" s="29" t="s">
        <v>1</v>
      </c>
      <c r="D2" s="29" t="s">
        <v>2</v>
      </c>
    </row>
    <row r="3" spans="1:4">
      <c r="A3" s="1" t="s">
        <v>41</v>
      </c>
      <c r="B3" s="2">
        <v>150000</v>
      </c>
      <c r="C3" s="2">
        <v>150000</v>
      </c>
      <c r="D3" s="2">
        <v>150000</v>
      </c>
    </row>
    <row r="4" spans="1:4">
      <c r="A4" s="1" t="s">
        <v>40</v>
      </c>
      <c r="B4" s="3">
        <v>1.4999999999999999E-2</v>
      </c>
      <c r="C4" s="3">
        <v>1.4999999999999999E-2</v>
      </c>
      <c r="D4" s="3">
        <v>1.4999999999999999E-2</v>
      </c>
    </row>
    <row r="5" spans="1:4">
      <c r="A5" s="1" t="s">
        <v>38</v>
      </c>
      <c r="B5" s="3">
        <v>0.15</v>
      </c>
      <c r="C5" s="3">
        <v>0.15</v>
      </c>
      <c r="D5" s="3">
        <v>0.15</v>
      </c>
    </row>
    <row r="6" spans="1:4">
      <c r="A6" s="1" t="s">
        <v>37</v>
      </c>
      <c r="B6" s="3">
        <f>100%-B5</f>
        <v>0.85</v>
      </c>
      <c r="C6" s="3">
        <f t="shared" ref="C6:D6" si="0">100%-C5</f>
        <v>0.85</v>
      </c>
      <c r="D6" s="3">
        <f t="shared" si="0"/>
        <v>0.85</v>
      </c>
    </row>
    <row r="7" spans="1:4">
      <c r="A7" s="1" t="s">
        <v>42</v>
      </c>
      <c r="B7" s="1">
        <v>1</v>
      </c>
      <c r="C7" s="1">
        <v>2</v>
      </c>
      <c r="D7" s="1">
        <v>4</v>
      </c>
    </row>
    <row r="8" spans="1:4">
      <c r="A8" s="1" t="s">
        <v>43</v>
      </c>
      <c r="B8" s="1">
        <v>1</v>
      </c>
      <c r="C8" s="1">
        <v>2</v>
      </c>
      <c r="D8" s="1">
        <v>4</v>
      </c>
    </row>
    <row r="9" spans="1:4">
      <c r="A9" s="1"/>
      <c r="B9" s="1"/>
      <c r="C9" s="1"/>
      <c r="D9" s="1"/>
    </row>
    <row r="10" spans="1:4">
      <c r="A10" s="1" t="s">
        <v>34</v>
      </c>
      <c r="B10" s="30">
        <f>B3*(1+(1/B7)*B6*B4)^B8</f>
        <v>151912.5</v>
      </c>
      <c r="C10" s="30">
        <f t="shared" ref="C10:D10" si="1">C3*(1+(1/C7)*C6*C4)^C8</f>
        <v>151918.59609375001</v>
      </c>
      <c r="D10" s="30">
        <f t="shared" si="1"/>
        <v>151921.66358740811</v>
      </c>
    </row>
  </sheetData>
  <mergeCells count="1">
    <mergeCell ref="A1:D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List1</vt:lpstr>
      <vt:lpstr>List2</vt:lpstr>
      <vt:lpstr>List3</vt:lpstr>
      <vt:lpstr>List4</vt:lpstr>
      <vt:lpstr>List5</vt:lpstr>
      <vt:lpstr>List6</vt:lpstr>
      <vt:lpstr>List8</vt:lpstr>
      <vt:lpstr>List11</vt:lpstr>
      <vt:lpstr>List12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Mirka</dc:creator>
  <cp:lastModifiedBy>Mirka</cp:lastModifiedBy>
  <cp:lastPrinted>2010-12-22T09:57:11Z</cp:lastPrinted>
  <dcterms:created xsi:type="dcterms:W3CDTF">2010-12-15T13:34:55Z</dcterms:created>
  <dcterms:modified xsi:type="dcterms:W3CDTF">2013-03-13T10:37:21Z</dcterms:modified>
</cp:coreProperties>
</file>